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4355" windowHeight="8250" activeTab="2"/>
  </bookViews>
  <sheets>
    <sheet name="Risk of Prtf" sheetId="1" r:id="rId1"/>
    <sheet name="2018 T2 Q2" sheetId="3" r:id="rId2"/>
    <sheet name="Bonds" sheetId="2" r:id="rId3"/>
  </sheets>
  <calcPr calcId="145621"/>
</workbook>
</file>

<file path=xl/calcChain.xml><?xml version="1.0" encoding="utf-8"?>
<calcChain xmlns="http://schemas.openxmlformats.org/spreadsheetml/2006/main">
  <c r="F13" i="3" l="1"/>
  <c r="H13" i="3"/>
  <c r="F14" i="3"/>
  <c r="H14" i="3"/>
  <c r="H16" i="3" s="1"/>
  <c r="H20" i="3" s="1"/>
  <c r="F15" i="3"/>
  <c r="H15" i="3"/>
  <c r="H18" i="3"/>
  <c r="F25" i="3"/>
  <c r="F28" i="3"/>
  <c r="F30" i="3" s="1"/>
  <c r="F29" i="3"/>
  <c r="F19" i="1" l="1"/>
  <c r="N5" i="1"/>
  <c r="N6" i="1"/>
  <c r="N7" i="1"/>
  <c r="M5" i="1"/>
  <c r="M6" i="1"/>
  <c r="M7" i="1"/>
  <c r="O7" i="1" s="1"/>
  <c r="B17" i="1" s="1"/>
  <c r="N4" i="1"/>
  <c r="M4" i="1"/>
  <c r="O4" i="1" s="1"/>
  <c r="B14" i="1" s="1"/>
  <c r="O6" i="1" l="1"/>
  <c r="B16" i="1" s="1"/>
  <c r="O5" i="1"/>
  <c r="B15" i="1" s="1"/>
  <c r="O8" i="1"/>
  <c r="O10" i="1" l="1"/>
  <c r="D14" i="1" s="1"/>
  <c r="F14" i="1" s="1"/>
  <c r="D17" i="1" l="1"/>
  <c r="F17" i="1" s="1"/>
  <c r="D16" i="1"/>
  <c r="F16" i="1" s="1"/>
  <c r="D15" i="1"/>
  <c r="F15" i="1" s="1"/>
  <c r="F18" i="1" s="1"/>
  <c r="F20" i="1" s="1"/>
  <c r="F21" i="1" s="1"/>
</calcChain>
</file>

<file path=xl/sharedStrings.xml><?xml version="1.0" encoding="utf-8"?>
<sst xmlns="http://schemas.openxmlformats.org/spreadsheetml/2006/main" count="102" uniqueCount="77">
  <si>
    <t>Year</t>
  </si>
  <si>
    <t>Asset L</t>
  </si>
  <si>
    <t>Asset M</t>
  </si>
  <si>
    <t>Asset N</t>
  </si>
  <si>
    <t>Value</t>
  </si>
  <si>
    <t>Return</t>
  </si>
  <si>
    <t>Average return</t>
  </si>
  <si>
    <t>Variance (Rj-Re)^2</t>
  </si>
  <si>
    <t>Total</t>
  </si>
  <si>
    <t>Div (n-1)</t>
  </si>
  <si>
    <t>σ</t>
  </si>
  <si>
    <t>FV</t>
  </si>
  <si>
    <t>N</t>
  </si>
  <si>
    <t>Pmnt</t>
  </si>
  <si>
    <t>PV</t>
  </si>
  <si>
    <t>Comp I</t>
  </si>
  <si>
    <t>Munster</t>
  </si>
  <si>
    <t>Kings</t>
  </si>
  <si>
    <t>x</t>
  </si>
  <si>
    <t>+</t>
  </si>
  <si>
    <t>Total return for each year</t>
  </si>
  <si>
    <t>Total of investment portf for the year</t>
  </si>
  <si>
    <t>Portfolio return for the year</t>
  </si>
  <si>
    <t>Ret/Invest x 100</t>
  </si>
  <si>
    <t>Average Return of the portfolio over the number of years = Total for years / Number of years</t>
  </si>
  <si>
    <t>Annual return of portfolio</t>
  </si>
  <si>
    <t>Variance</t>
  </si>
  <si>
    <t>10 x 2 = 20</t>
  </si>
  <si>
    <t>5 x 4 = 20</t>
  </si>
  <si>
    <t>(10 000 x 10%) / 2 = 500</t>
  </si>
  <si>
    <t>(15 000 x 12%) / 4 = 450</t>
  </si>
  <si>
    <t>10 000 x (1+0.115)^1 = 11 150</t>
  </si>
  <si>
    <t>15 000 + 2 500 = 17 500</t>
  </si>
  <si>
    <t>P/Yr = 2</t>
  </si>
  <si>
    <t>P/Yr = 4</t>
  </si>
  <si>
    <t>Select Munster as it has a YTM of 8.25% which is greater than the required rate of return of 8%</t>
  </si>
  <si>
    <t>Kings at 7.93% does not meet the minimum required rate of 8% and would not be considered</t>
  </si>
  <si>
    <t>(11 500 + 6 250 + 2250) = 20 000</t>
  </si>
  <si>
    <t>Book value per share</t>
  </si>
  <si>
    <t>Share capital: R 3,50 per share 35 000</t>
  </si>
  <si>
    <t>Number of shares ( 35 000 / 3.50)</t>
  </si>
  <si>
    <t>Book value</t>
  </si>
  <si>
    <t>Current liabilities</t>
  </si>
  <si>
    <t>Non - current liabilities</t>
  </si>
  <si>
    <t>Total assets</t>
  </si>
  <si>
    <t>min Goodwill (incl I NCA)</t>
  </si>
  <si>
    <t>Current assets</t>
  </si>
  <si>
    <t>Non- current assets</t>
  </si>
  <si>
    <t>Part B</t>
  </si>
  <si>
    <t xml:space="preserve">Total Value of share </t>
  </si>
  <si>
    <t>[(2.0720 x (1.04)^1) / (12% - 4%) ] x 0.712</t>
  </si>
  <si>
    <t>D4</t>
  </si>
  <si>
    <t>Low growth</t>
  </si>
  <si>
    <t>1.6 x (109)^3</t>
  </si>
  <si>
    <t>D3</t>
  </si>
  <si>
    <t>1.6 x (109)^2</t>
  </si>
  <si>
    <t>D2</t>
  </si>
  <si>
    <t>1.6 x (109)^1</t>
  </si>
  <si>
    <t>D1</t>
  </si>
  <si>
    <t>High growth</t>
  </si>
  <si>
    <t>PFIF</t>
  </si>
  <si>
    <t>Dividends</t>
  </si>
  <si>
    <t>D0</t>
  </si>
  <si>
    <t>Required rate</t>
  </si>
  <si>
    <t>infinity and beyond</t>
  </si>
  <si>
    <t>Div = R 1.6</t>
  </si>
  <si>
    <t>3 years</t>
  </si>
  <si>
    <t>Div = R 4 - (60%)</t>
  </si>
  <si>
    <t>Div = EPS - Retention ratio</t>
  </si>
  <si>
    <t>EPS - retention raio = Dividends per share</t>
  </si>
  <si>
    <t>EPS = R 4</t>
  </si>
  <si>
    <t>Retention ratio 60%</t>
  </si>
  <si>
    <t>7.5 = 30 / EPS</t>
  </si>
  <si>
    <t>P/E ratio = 7.5</t>
  </si>
  <si>
    <t>P/E ratio =  MP / EPS</t>
  </si>
  <si>
    <t>MP = R 30 / share</t>
  </si>
  <si>
    <t>2018 Test 2 Q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</si>
</sst>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9" fontId="0" fillId="0" borderId="0" xfId="2" quotePrefix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9" fontId="3" fillId="0" borderId="0" xfId="2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9" fontId="4" fillId="0" borderId="0" xfId="2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quotePrefix="1" applyNumberFormat="1" applyFont="1" applyAlignment="1">
      <alignment horizontal="center"/>
    </xf>
    <xf numFmtId="9" fontId="5" fillId="0" borderId="0" xfId="2" applyFon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/>
    <xf numFmtId="10" fontId="2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10" fontId="2" fillId="0" borderId="0" xfId="2" applyNumberFormat="1" applyFont="1"/>
    <xf numFmtId="10" fontId="0" fillId="0" borderId="0" xfId="0" applyNumberFormat="1"/>
    <xf numFmtId="10" fontId="0" fillId="0" borderId="1" xfId="0" applyNumberFormat="1" applyBorder="1"/>
    <xf numFmtId="165" fontId="0" fillId="0" borderId="0" xfId="0" applyNumberFormat="1"/>
    <xf numFmtId="165" fontId="2" fillId="0" borderId="0" xfId="0" applyNumberFormat="1" applyFont="1"/>
    <xf numFmtId="0" fontId="0" fillId="0" borderId="0" xfId="0" quotePrefix="1" applyAlignment="1">
      <alignment horizontal="center"/>
    </xf>
    <xf numFmtId="10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0" fillId="0" borderId="0" xfId="1" applyFont="1"/>
    <xf numFmtId="164" fontId="0" fillId="0" borderId="0" xfId="1" applyNumberFormat="1" applyFont="1"/>
    <xf numFmtId="0" fontId="0" fillId="0" borderId="0" xfId="0" applyFill="1" applyBorder="1" applyAlignment="1"/>
    <xf numFmtId="164" fontId="0" fillId="0" borderId="1" xfId="0" applyNumberFormat="1" applyBorder="1"/>
    <xf numFmtId="0" fontId="0" fillId="0" borderId="0" xfId="0" applyAlignment="1"/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9" fontId="0" fillId="0" borderId="0" xfId="0" applyNumberFormat="1"/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opLeftCell="B1" zoomScale="140" zoomScaleNormal="140" workbookViewId="0">
      <selection activeCell="B4" sqref="B4"/>
    </sheetView>
  </sheetViews>
  <sheetFormatPr defaultRowHeight="15" x14ac:dyDescent="0.25"/>
  <cols>
    <col min="1" max="1" width="9.140625" style="1"/>
    <col min="3" max="3" width="2.85546875" customWidth="1"/>
    <col min="5" max="5" width="3.5703125" customWidth="1"/>
    <col min="6" max="6" width="15.85546875" customWidth="1"/>
    <col min="7" max="7" width="2.85546875" customWidth="1"/>
    <col min="9" max="9" width="3.5703125" customWidth="1"/>
    <col min="11" max="11" width="2.85546875" customWidth="1"/>
    <col min="13" max="13" width="11" customWidth="1"/>
    <col min="14" max="14" width="11.140625" customWidth="1"/>
    <col min="15" max="15" width="9.85546875" customWidth="1"/>
  </cols>
  <sheetData>
    <row r="2" spans="1:17" ht="60" x14ac:dyDescent="0.25">
      <c r="A2" s="7" t="s">
        <v>0</v>
      </c>
      <c r="B2" s="31" t="s">
        <v>1</v>
      </c>
      <c r="C2" s="31"/>
      <c r="D2" s="31"/>
      <c r="E2" s="7"/>
      <c r="F2" s="32" t="s">
        <v>2</v>
      </c>
      <c r="G2" s="32"/>
      <c r="H2" s="32"/>
      <c r="I2" s="7"/>
      <c r="J2" s="33" t="s">
        <v>3</v>
      </c>
      <c r="K2" s="33"/>
      <c r="L2" s="33"/>
      <c r="M2" s="8" t="s">
        <v>20</v>
      </c>
      <c r="N2" s="8" t="s">
        <v>21</v>
      </c>
      <c r="O2" s="8" t="s">
        <v>22</v>
      </c>
    </row>
    <row r="3" spans="1:17" ht="30" x14ac:dyDescent="0.25">
      <c r="B3" t="s">
        <v>4</v>
      </c>
      <c r="D3" t="s">
        <v>5</v>
      </c>
      <c r="F3" t="s">
        <v>4</v>
      </c>
      <c r="H3" t="s">
        <v>5</v>
      </c>
      <c r="J3" t="s">
        <v>4</v>
      </c>
      <c r="L3" t="s">
        <v>5</v>
      </c>
      <c r="O3" s="3" t="s">
        <v>23</v>
      </c>
    </row>
    <row r="4" spans="1:17" x14ac:dyDescent="0.25">
      <c r="A4" s="1">
        <v>1</v>
      </c>
      <c r="B4" s="10">
        <v>11500</v>
      </c>
      <c r="C4" s="11" t="s">
        <v>18</v>
      </c>
      <c r="D4" s="12">
        <v>0.08</v>
      </c>
      <c r="E4" s="9" t="s">
        <v>19</v>
      </c>
      <c r="F4" s="13">
        <v>6250</v>
      </c>
      <c r="G4" s="14" t="s">
        <v>18</v>
      </c>
      <c r="H4" s="15">
        <v>0.14000000000000001</v>
      </c>
      <c r="I4" s="9" t="s">
        <v>19</v>
      </c>
      <c r="J4" s="16">
        <v>2250</v>
      </c>
      <c r="K4" s="17" t="s">
        <v>18</v>
      </c>
      <c r="L4" s="18">
        <v>0.05</v>
      </c>
      <c r="M4" s="19">
        <f>SUM((B4*D4)+(F4*H4)+(J4*L4))</f>
        <v>1907.5</v>
      </c>
      <c r="N4" s="20">
        <f>B4+F4+J4</f>
        <v>20000</v>
      </c>
      <c r="O4" s="21">
        <f>M4/N4</f>
        <v>9.5375000000000001E-2</v>
      </c>
      <c r="Q4" s="6" t="s">
        <v>37</v>
      </c>
    </row>
    <row r="5" spans="1:17" x14ac:dyDescent="0.25">
      <c r="A5" s="1">
        <v>2</v>
      </c>
      <c r="B5" s="10">
        <v>12250</v>
      </c>
      <c r="C5" s="11" t="s">
        <v>18</v>
      </c>
      <c r="D5" s="12">
        <v>0.11</v>
      </c>
      <c r="E5" s="9" t="s">
        <v>19</v>
      </c>
      <c r="F5" s="13">
        <v>5150</v>
      </c>
      <c r="G5" s="14" t="s">
        <v>18</v>
      </c>
      <c r="H5" s="15">
        <v>0.1</v>
      </c>
      <c r="I5" s="9" t="s">
        <v>19</v>
      </c>
      <c r="J5" s="16">
        <v>2600</v>
      </c>
      <c r="K5" s="17" t="s">
        <v>18</v>
      </c>
      <c r="L5" s="18">
        <v>7.0000000000000007E-2</v>
      </c>
      <c r="M5" s="19">
        <f t="shared" ref="M5:M7" si="0">SUM((B5*D5)+(F5*H5)+(J5*L5))</f>
        <v>2044.5</v>
      </c>
      <c r="N5" s="20">
        <f t="shared" ref="N5:N7" si="1">B5+F5+J5</f>
        <v>20000</v>
      </c>
      <c r="O5" s="21">
        <f t="shared" ref="O5:O7" si="2">M5/N5</f>
        <v>0.102225</v>
      </c>
    </row>
    <row r="6" spans="1:17" x14ac:dyDescent="0.25">
      <c r="A6" s="1">
        <v>3</v>
      </c>
      <c r="B6" s="10">
        <v>13500</v>
      </c>
      <c r="C6" s="11" t="s">
        <v>18</v>
      </c>
      <c r="D6" s="12">
        <v>0.15</v>
      </c>
      <c r="E6" s="9" t="s">
        <v>19</v>
      </c>
      <c r="F6" s="13">
        <v>4000</v>
      </c>
      <c r="G6" s="14" t="s">
        <v>18</v>
      </c>
      <c r="H6" s="15">
        <v>0.06</v>
      </c>
      <c r="I6" s="9" t="s">
        <v>19</v>
      </c>
      <c r="J6" s="16">
        <v>2500</v>
      </c>
      <c r="K6" s="17" t="s">
        <v>18</v>
      </c>
      <c r="L6" s="18">
        <v>0.04</v>
      </c>
      <c r="M6" s="19">
        <f t="shared" si="0"/>
        <v>2365</v>
      </c>
      <c r="N6" s="20">
        <f t="shared" si="1"/>
        <v>20000</v>
      </c>
      <c r="O6" s="21">
        <f t="shared" si="2"/>
        <v>0.11824999999999999</v>
      </c>
    </row>
    <row r="7" spans="1:17" x14ac:dyDescent="0.25">
      <c r="A7" s="1">
        <v>4</v>
      </c>
      <c r="B7" s="10">
        <v>10050</v>
      </c>
      <c r="C7" s="11" t="s">
        <v>18</v>
      </c>
      <c r="D7" s="12">
        <v>0.1</v>
      </c>
      <c r="E7" s="9" t="s">
        <v>19</v>
      </c>
      <c r="F7" s="13">
        <v>4900</v>
      </c>
      <c r="G7" s="14" t="s">
        <v>18</v>
      </c>
      <c r="H7" s="15">
        <v>0.08</v>
      </c>
      <c r="I7" s="9" t="s">
        <v>19</v>
      </c>
      <c r="J7" s="16">
        <v>5050</v>
      </c>
      <c r="K7" s="17" t="s">
        <v>18</v>
      </c>
      <c r="L7" s="18">
        <v>0.12</v>
      </c>
      <c r="M7" s="19">
        <f t="shared" si="0"/>
        <v>2003</v>
      </c>
      <c r="N7" s="20">
        <f t="shared" si="1"/>
        <v>20000</v>
      </c>
      <c r="O7" s="21">
        <f t="shared" si="2"/>
        <v>0.10015</v>
      </c>
    </row>
    <row r="8" spans="1:17" ht="15.75" thickBot="1" x14ac:dyDescent="0.3">
      <c r="N8" t="s">
        <v>8</v>
      </c>
      <c r="O8" s="26">
        <f>SUM(O4:O7)</f>
        <v>0.41599999999999998</v>
      </c>
    </row>
    <row r="9" spans="1:17" ht="15.75" thickTop="1" x14ac:dyDescent="0.25">
      <c r="O9" s="25"/>
    </row>
    <row r="10" spans="1:17" x14ac:dyDescent="0.25">
      <c r="B10" s="22" t="s">
        <v>24</v>
      </c>
      <c r="M10" s="23"/>
      <c r="N10" s="23"/>
      <c r="O10" s="24">
        <f>(O4+O5+O6+O7)/4</f>
        <v>0.104</v>
      </c>
    </row>
    <row r="12" spans="1:17" s="3" customFormat="1" ht="45" x14ac:dyDescent="0.25">
      <c r="A12" s="4" t="s">
        <v>0</v>
      </c>
      <c r="B12" s="5" t="s">
        <v>25</v>
      </c>
      <c r="C12" s="5"/>
      <c r="D12" s="5" t="s">
        <v>6</v>
      </c>
      <c r="E12" s="5"/>
      <c r="F12" s="5" t="s">
        <v>7</v>
      </c>
      <c r="G12" s="5"/>
      <c r="H12" s="5"/>
      <c r="I12" s="5"/>
      <c r="J12" s="5"/>
      <c r="K12" s="5"/>
      <c r="L12" s="5"/>
    </row>
    <row r="13" spans="1:17" x14ac:dyDescent="0.25">
      <c r="D13" s="25"/>
    </row>
    <row r="14" spans="1:17" x14ac:dyDescent="0.25">
      <c r="A14" s="1">
        <v>1</v>
      </c>
      <c r="B14" s="25">
        <f>O4</f>
        <v>9.5375000000000001E-2</v>
      </c>
      <c r="D14" s="25">
        <f t="shared" ref="D14:D17" si="3">$O$10</f>
        <v>0.104</v>
      </c>
      <c r="F14" s="27">
        <f>((B14-D14)^2)*10000</f>
        <v>0.74390624999999899</v>
      </c>
    </row>
    <row r="15" spans="1:17" x14ac:dyDescent="0.25">
      <c r="A15" s="1">
        <v>2</v>
      </c>
      <c r="B15" s="25">
        <f>O5</f>
        <v>0.102225</v>
      </c>
      <c r="D15" s="25">
        <f t="shared" si="3"/>
        <v>0.104</v>
      </c>
      <c r="F15" s="27">
        <f t="shared" ref="F15:F17" si="4">((B15-D15)^2)*10000</f>
        <v>3.1506249999999958E-2</v>
      </c>
    </row>
    <row r="16" spans="1:17" x14ac:dyDescent="0.25">
      <c r="A16" s="1">
        <v>3</v>
      </c>
      <c r="B16" s="25">
        <f>O6</f>
        <v>0.11824999999999999</v>
      </c>
      <c r="D16" s="25">
        <f t="shared" si="3"/>
        <v>0.104</v>
      </c>
      <c r="F16" s="27">
        <f t="shared" si="4"/>
        <v>2.0306249999999997</v>
      </c>
    </row>
    <row r="17" spans="1:9" x14ac:dyDescent="0.25">
      <c r="A17" s="1">
        <v>4</v>
      </c>
      <c r="B17" s="25">
        <f>O7</f>
        <v>0.10015</v>
      </c>
      <c r="D17" s="25">
        <f t="shared" si="3"/>
        <v>0.104</v>
      </c>
      <c r="F17" s="27">
        <f t="shared" si="4"/>
        <v>0.14822499999999941</v>
      </c>
    </row>
    <row r="18" spans="1:9" x14ac:dyDescent="0.25">
      <c r="D18" t="s">
        <v>8</v>
      </c>
      <c r="F18" s="27">
        <f>SUM(F14:F17)</f>
        <v>2.9542624999999982</v>
      </c>
    </row>
    <row r="19" spans="1:9" x14ac:dyDescent="0.25">
      <c r="D19" t="s">
        <v>9</v>
      </c>
      <c r="F19">
        <f>4-1</f>
        <v>3</v>
      </c>
    </row>
    <row r="20" spans="1:9" x14ac:dyDescent="0.25">
      <c r="D20" s="6" t="s">
        <v>26</v>
      </c>
      <c r="E20" s="6"/>
      <c r="F20" s="27">
        <f>F18/F19</f>
        <v>0.98475416666666604</v>
      </c>
      <c r="I20" s="6"/>
    </row>
    <row r="21" spans="1:9" x14ac:dyDescent="0.25">
      <c r="D21" s="23" t="s">
        <v>10</v>
      </c>
      <c r="E21" s="23"/>
      <c r="F21" s="28">
        <f>SQRT(F20)</f>
        <v>0.99234780529140387</v>
      </c>
    </row>
  </sheetData>
  <mergeCells count="3">
    <mergeCell ref="B2:D2"/>
    <mergeCell ref="F2:H2"/>
    <mergeCell ref="J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="140" zoomScaleNormal="140" workbookViewId="0">
      <selection activeCell="E9" sqref="E9"/>
    </sheetView>
  </sheetViews>
  <sheetFormatPr defaultRowHeight="15" x14ac:dyDescent="0.25"/>
  <cols>
    <col min="5" max="5" width="18.5703125" bestFit="1" customWidth="1"/>
    <col min="6" max="6" width="10.85546875" bestFit="1" customWidth="1"/>
  </cols>
  <sheetData>
    <row r="1" spans="2:9" x14ac:dyDescent="0.25">
      <c r="B1" s="42" t="s">
        <v>76</v>
      </c>
    </row>
    <row r="3" spans="2:9" x14ac:dyDescent="0.25">
      <c r="C3" t="s">
        <v>75</v>
      </c>
      <c r="H3" t="s">
        <v>74</v>
      </c>
    </row>
    <row r="4" spans="2:9" x14ac:dyDescent="0.25">
      <c r="C4" t="s">
        <v>73</v>
      </c>
      <c r="H4" t="s">
        <v>72</v>
      </c>
    </row>
    <row r="5" spans="2:9" x14ac:dyDescent="0.25">
      <c r="C5" t="s">
        <v>71</v>
      </c>
      <c r="H5" t="s">
        <v>70</v>
      </c>
    </row>
    <row r="6" spans="2:9" x14ac:dyDescent="0.25">
      <c r="C6" t="s">
        <v>69</v>
      </c>
      <c r="H6" t="s">
        <v>68</v>
      </c>
    </row>
    <row r="7" spans="2:9" x14ac:dyDescent="0.25">
      <c r="H7" t="s">
        <v>67</v>
      </c>
    </row>
    <row r="8" spans="2:9" x14ac:dyDescent="0.25">
      <c r="C8" t="s">
        <v>61</v>
      </c>
      <c r="D8" s="41">
        <v>0.09</v>
      </c>
      <c r="E8" t="s">
        <v>66</v>
      </c>
      <c r="H8" t="s">
        <v>65</v>
      </c>
    </row>
    <row r="9" spans="2:9" x14ac:dyDescent="0.25">
      <c r="D9" s="41">
        <v>0.04</v>
      </c>
      <c r="E9" t="s">
        <v>64</v>
      </c>
    </row>
    <row r="11" spans="2:9" x14ac:dyDescent="0.25">
      <c r="C11" t="s">
        <v>63</v>
      </c>
      <c r="D11" s="41">
        <v>0.12</v>
      </c>
    </row>
    <row r="12" spans="2:9" x14ac:dyDescent="0.25">
      <c r="D12" s="1" t="s">
        <v>62</v>
      </c>
      <c r="E12" s="1">
        <v>1.6</v>
      </c>
      <c r="F12" t="s">
        <v>61</v>
      </c>
      <c r="G12" t="s">
        <v>60</v>
      </c>
    </row>
    <row r="13" spans="2:9" x14ac:dyDescent="0.25">
      <c r="B13" t="s">
        <v>59</v>
      </c>
      <c r="C13" s="1">
        <v>1</v>
      </c>
      <c r="D13" s="1" t="s">
        <v>58</v>
      </c>
      <c r="E13" s="29" t="s">
        <v>57</v>
      </c>
      <c r="F13" s="40">
        <f>1.6*(1.09)^1</f>
        <v>1.7440000000000002</v>
      </c>
      <c r="G13" s="1">
        <v>0.89300000000000002</v>
      </c>
      <c r="H13" s="1">
        <f>F13*G13</f>
        <v>1.5573920000000003</v>
      </c>
      <c r="I13" s="1"/>
    </row>
    <row r="14" spans="2:9" x14ac:dyDescent="0.25">
      <c r="C14" s="1">
        <v>2</v>
      </c>
      <c r="D14" s="1" t="s">
        <v>56</v>
      </c>
      <c r="E14" s="29" t="s">
        <v>55</v>
      </c>
      <c r="F14" s="40">
        <f>1.6*(1.09)^2</f>
        <v>1.9009600000000004</v>
      </c>
      <c r="G14" s="1">
        <v>0.79700000000000004</v>
      </c>
      <c r="H14" s="1">
        <f>F14*G14</f>
        <v>1.5150651200000005</v>
      </c>
      <c r="I14" s="1"/>
    </row>
    <row r="15" spans="2:9" x14ac:dyDescent="0.25">
      <c r="C15" s="1">
        <v>3</v>
      </c>
      <c r="D15" s="1" t="s">
        <v>54</v>
      </c>
      <c r="E15" s="29" t="s">
        <v>53</v>
      </c>
      <c r="F15" s="40">
        <f>1.6*(1.09)^3</f>
        <v>2.0720464000000005</v>
      </c>
      <c r="G15" s="1">
        <v>0.71199999999999997</v>
      </c>
      <c r="H15" s="1">
        <f>F15*G15</f>
        <v>1.4752970368000002</v>
      </c>
      <c r="I15" s="1"/>
    </row>
    <row r="16" spans="2:9" x14ac:dyDescent="0.25">
      <c r="H16">
        <f>SUM(H13:H15)</f>
        <v>4.5477541568000017</v>
      </c>
    </row>
    <row r="17" spans="2:8" x14ac:dyDescent="0.25">
      <c r="B17" t="s">
        <v>52</v>
      </c>
      <c r="D17" s="1" t="s">
        <v>51</v>
      </c>
    </row>
    <row r="18" spans="2:8" x14ac:dyDescent="0.25">
      <c r="E18" s="1" t="s">
        <v>50</v>
      </c>
      <c r="H18">
        <f>((2.072*(1.04)^1)/(12%-4%))*0.712</f>
        <v>19.178432000000004</v>
      </c>
    </row>
    <row r="20" spans="2:8" x14ac:dyDescent="0.25">
      <c r="D20" t="s">
        <v>49</v>
      </c>
      <c r="H20">
        <f>SUM(H16:H19)</f>
        <v>23.726186156800004</v>
      </c>
    </row>
    <row r="22" spans="2:8" x14ac:dyDescent="0.25">
      <c r="B22" t="s">
        <v>48</v>
      </c>
      <c r="C22" s="38" t="s">
        <v>47</v>
      </c>
      <c r="D22" s="38"/>
      <c r="E22" s="38"/>
      <c r="F22" s="35">
        <v>450000</v>
      </c>
    </row>
    <row r="23" spans="2:8" x14ac:dyDescent="0.25">
      <c r="C23" s="38" t="s">
        <v>46</v>
      </c>
      <c r="D23" s="38"/>
      <c r="E23" s="38"/>
      <c r="F23" s="35">
        <v>200000</v>
      </c>
    </row>
    <row r="24" spans="2:8" x14ac:dyDescent="0.25">
      <c r="C24" s="36" t="s">
        <v>45</v>
      </c>
      <c r="D24" s="36"/>
      <c r="E24" s="36"/>
      <c r="F24" s="35">
        <v>-50000</v>
      </c>
    </row>
    <row r="25" spans="2:8" x14ac:dyDescent="0.25">
      <c r="C25" s="39" t="s">
        <v>44</v>
      </c>
      <c r="D25" s="39"/>
      <c r="E25" s="39"/>
      <c r="F25" s="35">
        <f>SUM(F22:F24)</f>
        <v>600000</v>
      </c>
    </row>
    <row r="26" spans="2:8" x14ac:dyDescent="0.25">
      <c r="C26" s="38" t="s">
        <v>43</v>
      </c>
      <c r="D26" s="38"/>
      <c r="E26" s="38"/>
      <c r="F26" s="35">
        <v>-150000</v>
      </c>
    </row>
    <row r="27" spans="2:8" x14ac:dyDescent="0.25">
      <c r="C27" s="36" t="s">
        <v>42</v>
      </c>
      <c r="D27" s="36"/>
      <c r="E27" s="36"/>
      <c r="F27" s="35">
        <v>-100000</v>
      </c>
    </row>
    <row r="28" spans="2:8" ht="15.75" thickBot="1" x14ac:dyDescent="0.3">
      <c r="C28" s="36" t="s">
        <v>41</v>
      </c>
      <c r="D28" s="36"/>
      <c r="E28" s="36"/>
      <c r="F28" s="37">
        <f>SUM(F25:F27)</f>
        <v>350000</v>
      </c>
    </row>
    <row r="29" spans="2:8" ht="15.75" thickTop="1" x14ac:dyDescent="0.25">
      <c r="C29" s="36" t="s">
        <v>40</v>
      </c>
      <c r="D29" s="36"/>
      <c r="E29" s="36"/>
      <c r="F29" s="35">
        <f>35000/3.5</f>
        <v>10000</v>
      </c>
      <c r="H29" t="s">
        <v>39</v>
      </c>
    </row>
    <row r="30" spans="2:8" x14ac:dyDescent="0.25">
      <c r="C30" t="s">
        <v>38</v>
      </c>
      <c r="F30" s="34">
        <f>F28/F29</f>
        <v>35</v>
      </c>
    </row>
  </sheetData>
  <mergeCells count="7">
    <mergeCell ref="C29:E29"/>
    <mergeCell ref="C22:E22"/>
    <mergeCell ref="C26:E26"/>
    <mergeCell ref="C23:E23"/>
    <mergeCell ref="C24:E24"/>
    <mergeCell ref="C27:E27"/>
    <mergeCell ref="C28:E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3"/>
  <sheetViews>
    <sheetView tabSelected="1" zoomScale="130" zoomScaleNormal="130" workbookViewId="0">
      <selection activeCell="B14" sqref="B14"/>
    </sheetView>
  </sheetViews>
  <sheetFormatPr defaultRowHeight="15" x14ac:dyDescent="0.25"/>
  <cols>
    <col min="3" max="3" width="29" style="1" customWidth="1"/>
    <col min="4" max="4" width="23.5703125" style="1" customWidth="1"/>
  </cols>
  <sheetData>
    <row r="4" spans="2:4" x14ac:dyDescent="0.25">
      <c r="C4" s="1" t="s">
        <v>33</v>
      </c>
      <c r="D4" s="1" t="s">
        <v>34</v>
      </c>
    </row>
    <row r="5" spans="2:4" x14ac:dyDescent="0.25">
      <c r="C5" s="1" t="s">
        <v>16</v>
      </c>
      <c r="D5" s="1" t="s">
        <v>17</v>
      </c>
    </row>
    <row r="6" spans="2:4" x14ac:dyDescent="0.25">
      <c r="B6" t="s">
        <v>11</v>
      </c>
      <c r="C6" s="2">
        <v>10000</v>
      </c>
      <c r="D6" s="2">
        <v>15000</v>
      </c>
    </row>
    <row r="7" spans="2:4" x14ac:dyDescent="0.25">
      <c r="B7" t="s">
        <v>12</v>
      </c>
      <c r="C7" s="29" t="s">
        <v>27</v>
      </c>
      <c r="D7" s="29" t="s">
        <v>28</v>
      </c>
    </row>
    <row r="8" spans="2:4" x14ac:dyDescent="0.25">
      <c r="B8" t="s">
        <v>13</v>
      </c>
      <c r="C8" s="29" t="s">
        <v>29</v>
      </c>
      <c r="D8" s="29" t="s">
        <v>30</v>
      </c>
    </row>
    <row r="9" spans="2:4" x14ac:dyDescent="0.25">
      <c r="B9" t="s">
        <v>14</v>
      </c>
      <c r="C9" s="29" t="s">
        <v>31</v>
      </c>
      <c r="D9" s="29" t="s">
        <v>32</v>
      </c>
    </row>
    <row r="10" spans="2:4" x14ac:dyDescent="0.25">
      <c r="B10" s="23" t="s">
        <v>15</v>
      </c>
      <c r="C10" s="30">
        <v>8.2900000000000001E-2</v>
      </c>
      <c r="D10" s="30">
        <v>7.9299999999999995E-2</v>
      </c>
    </row>
    <row r="12" spans="2:4" x14ac:dyDescent="0.25">
      <c r="B12" t="s">
        <v>35</v>
      </c>
    </row>
    <row r="13" spans="2:4" x14ac:dyDescent="0.25">
      <c r="B1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Risk of Prtf</vt:lpstr>
      <vt:lpstr>2018 T2 Q2</vt:lpstr>
      <vt:lpstr>Bonds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Thinus</dc:creator>
  <cp:lastModifiedBy>Thinus</cp:lastModifiedBy>
  <dcterms:created xsi:type="dcterms:W3CDTF">2021-05-13T11:35:04Z</dcterms:created>
  <dcterms:modified xsi:type="dcterms:W3CDTF">2021-05-22T05:57:52Z</dcterms:modified>
</cp:coreProperties>
</file>